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25" yWindow="-75" windowWidth="14355" windowHeight="7680" tabRatio="676"/>
  </bookViews>
  <sheets>
    <sheet name="Hsehld" sheetId="1" r:id="rId1"/>
    <sheet name="Costs" sheetId="2" r:id="rId2"/>
    <sheet name="Data" sheetId="3" state="hidden" r:id="rId3"/>
    <sheet name="Sheet1" sheetId="4" r:id="rId4"/>
    <sheet name="Sheet2" sheetId="5" r:id="rId5"/>
  </sheets>
  <definedNames>
    <definedName name="_GoBack" localSheetId="1">Costs!$G$74</definedName>
  </definedNames>
  <calcPr calcId="145621"/>
</workbook>
</file>

<file path=xl/calcChain.xml><?xml version="1.0" encoding="utf-8"?>
<calcChain xmlns="http://schemas.openxmlformats.org/spreadsheetml/2006/main">
  <c r="F49" i="2" l="1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48" i="2"/>
  <c r="F6" i="2"/>
  <c r="F7" i="2"/>
  <c r="F8" i="2"/>
  <c r="F11" i="2"/>
  <c r="F12" i="2"/>
  <c r="F13" i="2"/>
  <c r="F14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48" i="2"/>
  <c r="E67" i="2"/>
  <c r="E45" i="2"/>
  <c r="F5" i="2"/>
  <c r="E6" i="2"/>
  <c r="E7" i="2"/>
  <c r="E8" i="2"/>
  <c r="E11" i="2"/>
  <c r="E12" i="2"/>
  <c r="E13" i="2"/>
  <c r="E14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4" i="2"/>
  <c r="E5" i="2"/>
  <c r="F67" i="2"/>
  <c r="E13" i="3"/>
  <c r="E16" i="2"/>
  <c r="F16" i="2"/>
  <c r="F74" i="2"/>
  <c r="E15" i="2"/>
  <c r="F15" i="2"/>
  <c r="F73" i="2"/>
  <c r="D32" i="1"/>
  <c r="D33" i="1"/>
  <c r="D9" i="2"/>
  <c r="F77" i="2"/>
  <c r="E77" i="2"/>
  <c r="E75" i="2"/>
  <c r="F76" i="2"/>
  <c r="E76" i="2"/>
  <c r="E78" i="2"/>
  <c r="B22" i="1"/>
  <c r="B20" i="1"/>
  <c r="B18" i="1"/>
  <c r="C18" i="1"/>
  <c r="B17" i="1"/>
  <c r="B15" i="1"/>
  <c r="B16" i="1"/>
  <c r="C22" i="1"/>
  <c r="B23" i="1"/>
  <c r="C17" i="1"/>
  <c r="B19" i="1"/>
  <c r="C20" i="1"/>
  <c r="B21" i="1"/>
  <c r="E9" i="2"/>
  <c r="F9" i="2"/>
  <c r="F75" i="2"/>
  <c r="F78" i="2"/>
  <c r="G74" i="2"/>
  <c r="E74" i="2"/>
  <c r="G73" i="2"/>
  <c r="E73" i="2"/>
  <c r="C23" i="1"/>
  <c r="C21" i="1"/>
  <c r="D31" i="1"/>
  <c r="D30" i="1"/>
  <c r="G75" i="2"/>
  <c r="C16" i="1"/>
  <c r="C15" i="1"/>
  <c r="E10" i="2"/>
  <c r="E72" i="2"/>
  <c r="G72" i="2"/>
  <c r="F10" i="2"/>
  <c r="F72" i="2"/>
  <c r="G78" i="2"/>
  <c r="G77" i="2"/>
  <c r="F71" i="2"/>
  <c r="C19" i="1"/>
  <c r="C24" i="1"/>
  <c r="G76" i="2"/>
  <c r="B24" i="1"/>
  <c r="E46" i="2"/>
  <c r="E71" i="2"/>
  <c r="G71" i="2"/>
  <c r="F46" i="2"/>
  <c r="C71" i="2"/>
  <c r="G46" i="2"/>
  <c r="C70" i="2"/>
  <c r="C72" i="2"/>
  <c r="B73" i="2"/>
  <c r="G67" i="2"/>
</calcChain>
</file>

<file path=xl/sharedStrings.xml><?xml version="1.0" encoding="utf-8"?>
<sst xmlns="http://schemas.openxmlformats.org/spreadsheetml/2006/main" count="192" uniqueCount="131">
  <si>
    <t>Household information</t>
  </si>
  <si>
    <t>Number of adults (claimant and partner only)</t>
  </si>
  <si>
    <t>Number of children aged under 16</t>
  </si>
  <si>
    <t>Number of children aged 16-18</t>
  </si>
  <si>
    <t>Number of vehicles owned</t>
  </si>
  <si>
    <t>Number of bedrooms in property</t>
  </si>
  <si>
    <t>Number of occupiers in property</t>
  </si>
  <si>
    <t>Weekly</t>
  </si>
  <si>
    <t>Monthly</t>
  </si>
  <si>
    <t>Housekeeping adult subtotal</t>
  </si>
  <si>
    <t>Housekeeping</t>
  </si>
  <si>
    <t>Travel adult subtotal</t>
  </si>
  <si>
    <t>Vehicle subtotal</t>
  </si>
  <si>
    <t>Travel</t>
  </si>
  <si>
    <t>Phone adult subtotal</t>
  </si>
  <si>
    <t>Phone</t>
  </si>
  <si>
    <t>Other adult subtotal</t>
  </si>
  <si>
    <t>Other</t>
  </si>
  <si>
    <t>Total</t>
  </si>
  <si>
    <t>Utilities</t>
  </si>
  <si>
    <t>Water - metered bill (average use)</t>
  </si>
  <si>
    <t>Water - unmetered bill (assessed charge)</t>
  </si>
  <si>
    <t>Gas</t>
  </si>
  <si>
    <t>Electricity</t>
  </si>
  <si>
    <t>Estimate</t>
  </si>
  <si>
    <t>Note on estimate</t>
  </si>
  <si>
    <t>Thames Water 2013-14</t>
  </si>
  <si>
    <t>Per bedroom cost, average of main gas suppliers (2012)</t>
  </si>
  <si>
    <t>Average by bill and tariff (2012)</t>
  </si>
  <si>
    <t>CFS</t>
  </si>
  <si>
    <t>Period</t>
  </si>
  <si>
    <t>Amount</t>
  </si>
  <si>
    <t>Note</t>
  </si>
  <si>
    <t>Rent (after HB)</t>
  </si>
  <si>
    <t>Council Tax (after CTRS)</t>
  </si>
  <si>
    <t>Ground rent</t>
  </si>
  <si>
    <t>Service charges</t>
  </si>
  <si>
    <t>Water rates - metered</t>
  </si>
  <si>
    <t>Use only one line for water rates</t>
  </si>
  <si>
    <t>Water rates - not metered</t>
  </si>
  <si>
    <r>
      <t>Insurance - endowment, contents, life (</t>
    </r>
    <r>
      <rPr>
        <b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car)</t>
    </r>
  </si>
  <si>
    <t>OTH</t>
  </si>
  <si>
    <t>Travel expenses</t>
  </si>
  <si>
    <t>TRA</t>
  </si>
  <si>
    <t>Meals at work</t>
  </si>
  <si>
    <r>
      <t>Fuel (</t>
    </r>
    <r>
      <rPr>
        <b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petrol)</t>
    </r>
  </si>
  <si>
    <t>Loans/credit cards</t>
  </si>
  <si>
    <t>Private pension payments</t>
  </si>
  <si>
    <t>Court fines</t>
  </si>
  <si>
    <t>Maintenance payments</t>
  </si>
  <si>
    <t>Hire purchase (car)</t>
  </si>
  <si>
    <t>Entertainment</t>
  </si>
  <si>
    <t>HKP</t>
  </si>
  <si>
    <t>Food</t>
  </si>
  <si>
    <t>Baby food/mix</t>
  </si>
  <si>
    <t>Toiletries</t>
  </si>
  <si>
    <t>Nappies</t>
  </si>
  <si>
    <t>Health care e.g. prescriptions</t>
  </si>
  <si>
    <t>Laundry/dry cleaning</t>
  </si>
  <si>
    <t>Cleaning materials</t>
  </si>
  <si>
    <t>Newspapers/magazines</t>
  </si>
  <si>
    <t>Cigarettes</t>
  </si>
  <si>
    <t>Alcohol</t>
  </si>
  <si>
    <t>Clothing</t>
  </si>
  <si>
    <t>School meals</t>
  </si>
  <si>
    <t>School trips</t>
  </si>
  <si>
    <t>Childcare</t>
  </si>
  <si>
    <t>TV licence</t>
  </si>
  <si>
    <t>Colour TV assumed - delete amount if no TV, or 4.08 if B&amp;W</t>
  </si>
  <si>
    <t>Internet/cable/Sky</t>
  </si>
  <si>
    <t>Furniture</t>
  </si>
  <si>
    <t>Phone - landline/mobile/other</t>
  </si>
  <si>
    <t>PHO</t>
  </si>
  <si>
    <t>Holidays</t>
  </si>
  <si>
    <t>Payments to arrears - rent, council tax, utilities</t>
  </si>
  <si>
    <t>Other (please state)</t>
  </si>
  <si>
    <t xml:space="preserve">Change CFS code in column B if housekeeping, travel or phone </t>
  </si>
  <si>
    <t>Status</t>
  </si>
  <si>
    <t>Week</t>
  </si>
  <si>
    <t>Month</t>
  </si>
  <si>
    <t>Thames Water - assessed household charge - 0/1 bed</t>
  </si>
  <si>
    <t>Thames Water - assessed household charge - 2 bed</t>
  </si>
  <si>
    <t>Thames Water - assessed household charge - 3 bed</t>
  </si>
  <si>
    <t>Thames Water - assessed household charge - 4 bed</t>
  </si>
  <si>
    <t>Thames Water - assessed household charge - 5+ bed</t>
  </si>
  <si>
    <t>Thames Water - estimated metered cost - average use 1 occupier</t>
  </si>
  <si>
    <t>Thames Water - estimated metered cost - average use 2 occupiers</t>
  </si>
  <si>
    <t>Thames Water - estimated metered cost - average use 3 occupiers</t>
  </si>
  <si>
    <t>Thames Water - estimated metered cost - average use 4 occupiers</t>
  </si>
  <si>
    <t>Thames Water - estimated metered cost - average use 5 occupiers</t>
  </si>
  <si>
    <t>Thames Water - estimated metered cost - average use 6 occupiers</t>
  </si>
  <si>
    <t>Gas per bedroom - average of suppliers</t>
  </si>
  <si>
    <t>Average gas bill 2012 - average of tariffs</t>
  </si>
  <si>
    <t>Average electricity bill 2012 - average of tariffs</t>
  </si>
  <si>
    <t>Water (metered)</t>
  </si>
  <si>
    <t>Water (unmetered)</t>
  </si>
  <si>
    <t>Normal discretionary spending limits</t>
  </si>
  <si>
    <t>Delete OTH in column B if payments are made as the result of a court order, direct deductions from benefit, or are evidenced as priority debts in a financial statement from advice centre or debt advice service.</t>
  </si>
  <si>
    <t>Summary</t>
  </si>
  <si>
    <t>y</t>
  </si>
  <si>
    <t>Expenditure</t>
  </si>
  <si>
    <t>Income</t>
  </si>
  <si>
    <t>Wages</t>
  </si>
  <si>
    <t>Wages (partner)</t>
  </si>
  <si>
    <t>JSA</t>
  </si>
  <si>
    <t>IS</t>
  </si>
  <si>
    <t>ESA</t>
  </si>
  <si>
    <t>State retirement pension</t>
  </si>
  <si>
    <t>Rent from lodger</t>
  </si>
  <si>
    <t>Money from non dependant</t>
  </si>
  <si>
    <t>Tax credits</t>
  </si>
  <si>
    <t>Child benefit</t>
  </si>
  <si>
    <t>Maintenance</t>
  </si>
  <si>
    <t>Sick pay / maternity pay</t>
  </si>
  <si>
    <t>DLA / PIP</t>
  </si>
  <si>
    <t>Occupational pension</t>
  </si>
  <si>
    <t>Carer's Allowance</t>
  </si>
  <si>
    <t>Student income</t>
  </si>
  <si>
    <t>Income from savings / investments (total)</t>
  </si>
  <si>
    <t>Pension credit</t>
  </si>
  <si>
    <t>Weekly income</t>
  </si>
  <si>
    <t>Weekly expenditure</t>
  </si>
  <si>
    <t>Balance</t>
  </si>
  <si>
    <t>Customer:</t>
  </si>
  <si>
    <t>Ref:</t>
  </si>
  <si>
    <t>W</t>
  </si>
  <si>
    <t>M</t>
  </si>
  <si>
    <t xml:space="preserve">Other (please state) SDA </t>
  </si>
  <si>
    <t xml:space="preserve">OTH </t>
  </si>
  <si>
    <t xml:space="preserve">Other (please state) Repairs </t>
  </si>
  <si>
    <t>APPENDIX 2- EXAMPLE INCOME &amp; EXPENDITURE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</si>
</sst>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2" fontId="0" fillId="0" borderId="0" xfId="0" applyNumberFormat="1" applyFill="1"/>
    <xf numFmtId="1" fontId="0" fillId="0" borderId="0" xfId="0" applyNumberFormat="1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164" fontId="1" fillId="2" borderId="0" xfId="0" applyNumberFormat="1" applyFont="1" applyFill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0" fontId="2" fillId="3" borderId="0" xfId="0" applyFont="1" applyFill="1"/>
    <xf numFmtId="2" fontId="0" fillId="3" borderId="0" xfId="0" applyNumberFormat="1" applyFill="1"/>
    <xf numFmtId="3" fontId="0" fillId="3" borderId="0" xfId="0" applyNumberFormat="1" applyFill="1"/>
    <xf numFmtId="1" fontId="0" fillId="3" borderId="0" xfId="0" applyNumberFormat="1" applyFill="1"/>
    <xf numFmtId="164" fontId="1" fillId="0" borderId="0" xfId="0" applyNumberFormat="1" applyFont="1"/>
    <xf numFmtId="2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8" fontId="1" fillId="3" borderId="0" xfId="0" applyNumberFormat="1" applyFont="1" applyFill="1"/>
    <xf numFmtId="0" fontId="0" fillId="4" borderId="0" xfId="0" applyFill="1" applyAlignment="1">
      <alignment wrapText="1"/>
    </xf>
    <xf numFmtId="164" fontId="0" fillId="0" borderId="0" xfId="0" applyNumberFormat="1" applyProtection="1"/>
    <xf numFmtId="164" fontId="0" fillId="4" borderId="0" xfId="0" applyNumberFormat="1" applyFill="1" applyProtection="1"/>
    <xf numFmtId="0" fontId="1" fillId="0" borderId="0" xfId="0" applyFont="1" applyFill="1"/>
    <xf numFmtId="164" fontId="1" fillId="3" borderId="0" xfId="0" applyNumberFormat="1" applyFont="1" applyFill="1"/>
    <xf numFmtId="0" fontId="0" fillId="4" borderId="0" xfId="0" applyFill="1" applyAlignment="1">
      <alignment vertical="top"/>
    </xf>
    <xf numFmtId="0" fontId="5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2" fillId="3" borderId="0" xfId="0" applyFont="1" applyFill="1" applyAlignment="1">
      <alignment vertical="center" wrapText="1"/>
    </xf>
    <xf numFmtId="0" fontId="0" fillId="4" borderId="0" xfId="0" applyFill="1" applyAlignment="1">
      <alignment vertical="top" wrapText="1"/>
    </xf>
    <xf numFmtId="0" fontId="6" fillId="0" borderId="0" xfId="0" applyFont="1"/>
  </cellXfs>
  <cellStyles count="1">
    <cellStyle name="Normal" xfId="0" builtinId="0"/>
  </cellStyles>
  <dxfs count="12"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H42" sqref="H42"/>
    </sheetView>
  </sheetViews>
  <sheetFormatPr defaultRowHeight="12.75" x14ac:dyDescent="0.2"/>
  <cols>
    <col min="1" max="1" width="38.5703125" bestFit="1" customWidth="1"/>
    <col min="2" max="2" width="8.7109375" bestFit="1" customWidth="1"/>
    <col min="4" max="4" width="8.5703125" bestFit="1" customWidth="1"/>
  </cols>
  <sheetData>
    <row r="1" spans="1:3" ht="23.25" x14ac:dyDescent="0.35">
      <c r="A1" s="35" t="s">
        <v>130</v>
      </c>
    </row>
    <row r="3" spans="1:3" x14ac:dyDescent="0.2">
      <c r="A3" s="16" t="s">
        <v>0</v>
      </c>
      <c r="B3" s="14"/>
      <c r="C3" s="14"/>
    </row>
    <row r="4" spans="1:3" x14ac:dyDescent="0.2">
      <c r="A4" s="14"/>
      <c r="B4" s="18"/>
      <c r="C4" s="14"/>
    </row>
    <row r="5" spans="1:3" x14ac:dyDescent="0.2">
      <c r="A5" s="14" t="s">
        <v>1</v>
      </c>
      <c r="B5" s="19">
        <v>2</v>
      </c>
      <c r="C5" s="14"/>
    </row>
    <row r="6" spans="1:3" x14ac:dyDescent="0.2">
      <c r="A6" s="14" t="s">
        <v>2</v>
      </c>
      <c r="B6" s="20"/>
      <c r="C6" s="14"/>
    </row>
    <row r="7" spans="1:3" x14ac:dyDescent="0.2">
      <c r="A7" s="14" t="s">
        <v>3</v>
      </c>
      <c r="B7" s="20"/>
      <c r="C7" s="14"/>
    </row>
    <row r="8" spans="1:3" x14ac:dyDescent="0.2">
      <c r="A8" s="14" t="s">
        <v>4</v>
      </c>
      <c r="B8" s="20">
        <v>0</v>
      </c>
      <c r="C8" s="14"/>
    </row>
    <row r="9" spans="1:3" x14ac:dyDescent="0.2">
      <c r="A9" s="14" t="s">
        <v>5</v>
      </c>
      <c r="B9" s="20">
        <v>3</v>
      </c>
      <c r="C9" s="14"/>
    </row>
    <row r="10" spans="1:3" x14ac:dyDescent="0.2">
      <c r="A10" s="14" t="s">
        <v>6</v>
      </c>
      <c r="B10" s="20">
        <v>2</v>
      </c>
      <c r="C10" s="14"/>
    </row>
    <row r="11" spans="1:3" x14ac:dyDescent="0.2">
      <c r="B11" s="3"/>
    </row>
    <row r="13" spans="1:3" x14ac:dyDescent="0.2">
      <c r="A13" s="4" t="s">
        <v>96</v>
      </c>
      <c r="B13" s="5"/>
      <c r="C13" s="5"/>
    </row>
    <row r="14" spans="1:3" x14ac:dyDescent="0.2">
      <c r="A14" s="5"/>
      <c r="B14" s="6" t="s">
        <v>7</v>
      </c>
      <c r="C14" s="6" t="s">
        <v>8</v>
      </c>
    </row>
    <row r="15" spans="1:3" hidden="1" x14ac:dyDescent="0.2">
      <c r="A15" s="5" t="s">
        <v>9</v>
      </c>
      <c r="B15" s="7">
        <f>IF(COUNTIF(B5,"1"),75,126.23)</f>
        <v>126.23</v>
      </c>
      <c r="C15" s="8">
        <f>(B15*52)/12</f>
        <v>546.99666666666667</v>
      </c>
    </row>
    <row r="16" spans="1:3" x14ac:dyDescent="0.2">
      <c r="A16" s="5" t="s">
        <v>10</v>
      </c>
      <c r="B16" s="7">
        <f>SUM(B15,(B6*21),(B7*36.69))</f>
        <v>126.23</v>
      </c>
      <c r="C16" s="8">
        <f t="shared" ref="C16:C23" si="0">(B16*52)/12</f>
        <v>546.99666666666667</v>
      </c>
    </row>
    <row r="17" spans="1:5" hidden="1" x14ac:dyDescent="0.2">
      <c r="A17" s="5" t="s">
        <v>11</v>
      </c>
      <c r="B17" s="8">
        <f>IF(COUNTIF(B5,"1"),20.31,37.39)</f>
        <v>37.39</v>
      </c>
      <c r="C17" s="8">
        <f t="shared" si="0"/>
        <v>162.02333333333334</v>
      </c>
    </row>
    <row r="18" spans="1:5" hidden="1" x14ac:dyDescent="0.2">
      <c r="A18" s="5" t="s">
        <v>12</v>
      </c>
      <c r="B18" s="8">
        <f>(B8*42.69)</f>
        <v>0</v>
      </c>
      <c r="C18" s="8">
        <f t="shared" si="0"/>
        <v>0</v>
      </c>
    </row>
    <row r="19" spans="1:5" x14ac:dyDescent="0.2">
      <c r="A19" s="5" t="s">
        <v>13</v>
      </c>
      <c r="B19" s="8">
        <f>SUM(B17,B18,(B6*6.92),(B7*12))</f>
        <v>37.39</v>
      </c>
      <c r="C19" s="8">
        <f t="shared" si="0"/>
        <v>162.02333333333334</v>
      </c>
    </row>
    <row r="20" spans="1:5" hidden="1" x14ac:dyDescent="0.2">
      <c r="A20" s="5" t="s">
        <v>14</v>
      </c>
      <c r="B20" s="8">
        <f>IF(COUNTIF(B5,"1"),9.23,13.15)</f>
        <v>13.15</v>
      </c>
      <c r="C20" s="8">
        <f t="shared" si="0"/>
        <v>56.983333333333341</v>
      </c>
    </row>
    <row r="21" spans="1:5" x14ac:dyDescent="0.2">
      <c r="A21" s="5" t="s">
        <v>15</v>
      </c>
      <c r="B21" s="8">
        <f>SUM(B20,(B6*1.85),(B7*2.54))</f>
        <v>13.15</v>
      </c>
      <c r="C21" s="8">
        <f t="shared" si="0"/>
        <v>56.983333333333341</v>
      </c>
    </row>
    <row r="22" spans="1:5" hidden="1" x14ac:dyDescent="0.2">
      <c r="A22" s="5" t="s">
        <v>16</v>
      </c>
      <c r="B22" s="8">
        <f>IF(COUNTIF(B5,"1"),37.15,62.3)</f>
        <v>62.3</v>
      </c>
      <c r="C22" s="8">
        <f t="shared" si="0"/>
        <v>269.96666666666664</v>
      </c>
    </row>
    <row r="23" spans="1:5" x14ac:dyDescent="0.2">
      <c r="A23" s="5" t="s">
        <v>17</v>
      </c>
      <c r="B23" s="8">
        <f>SUM(B22,(B6*13.15),(B7*20.77))</f>
        <v>62.3</v>
      </c>
      <c r="C23" s="8">
        <f t="shared" si="0"/>
        <v>269.96666666666664</v>
      </c>
    </row>
    <row r="24" spans="1:5" x14ac:dyDescent="0.2">
      <c r="A24" s="4" t="s">
        <v>18</v>
      </c>
      <c r="B24" s="9">
        <f>SUM(B16,B19,B21,B23)</f>
        <v>239.07</v>
      </c>
      <c r="C24" s="9">
        <f>SUM(C16,C19,C21,C23)</f>
        <v>1035.97</v>
      </c>
    </row>
    <row r="28" spans="1:5" x14ac:dyDescent="0.2">
      <c r="A28" s="10" t="s">
        <v>19</v>
      </c>
    </row>
    <row r="29" spans="1:5" x14ac:dyDescent="0.2">
      <c r="B29" s="10" t="s">
        <v>24</v>
      </c>
      <c r="C29" s="10" t="s">
        <v>7</v>
      </c>
      <c r="D29" s="10" t="s">
        <v>8</v>
      </c>
      <c r="E29" s="10" t="s">
        <v>25</v>
      </c>
    </row>
    <row r="30" spans="1:5" x14ac:dyDescent="0.2">
      <c r="A30" t="s">
        <v>20</v>
      </c>
      <c r="B30" t="s">
        <v>99</v>
      </c>
      <c r="C30" s="12"/>
      <c r="D30" s="12">
        <f>(C30*52)/12</f>
        <v>0</v>
      </c>
      <c r="E30" t="s">
        <v>26</v>
      </c>
    </row>
    <row r="31" spans="1:5" x14ac:dyDescent="0.2">
      <c r="A31" t="s">
        <v>21</v>
      </c>
      <c r="B31" t="s">
        <v>99</v>
      </c>
      <c r="C31" s="12"/>
      <c r="D31" s="12">
        <f>(C31*52)/12</f>
        <v>0</v>
      </c>
      <c r="E31" t="s">
        <v>26</v>
      </c>
    </row>
    <row r="32" spans="1:5" x14ac:dyDescent="0.2">
      <c r="A32" t="s">
        <v>22</v>
      </c>
      <c r="B32" t="s">
        <v>99</v>
      </c>
      <c r="C32" s="12"/>
      <c r="D32" s="12">
        <f>(C32*52)/12</f>
        <v>0</v>
      </c>
      <c r="E32" t="s">
        <v>27</v>
      </c>
    </row>
    <row r="33" spans="1:5" x14ac:dyDescent="0.2">
      <c r="A33" t="s">
        <v>23</v>
      </c>
      <c r="B33" t="s">
        <v>99</v>
      </c>
      <c r="C33" s="12"/>
      <c r="D33" s="12">
        <f>(C33*52)/12</f>
        <v>0</v>
      </c>
      <c r="E33" t="s">
        <v>28</v>
      </c>
    </row>
  </sheetData>
  <phoneticPr fontId="0" type="noConversion"/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pane ySplit="3" topLeftCell="A4" activePane="bottomLeft" state="frozen"/>
      <selection activeCell="C28" sqref="C28"/>
      <selection pane="bottomLeft" activeCell="G32" sqref="G32"/>
    </sheetView>
  </sheetViews>
  <sheetFormatPr defaultRowHeight="12.75" x14ac:dyDescent="0.2"/>
  <cols>
    <col min="1" max="1" width="27.28515625" customWidth="1"/>
    <col min="2" max="2" width="15.5703125" customWidth="1"/>
    <col min="3" max="3" width="8.140625" bestFit="1" customWidth="1"/>
    <col min="4" max="4" width="9.140625" customWidth="1"/>
    <col min="5" max="5" width="8.5703125" bestFit="1" customWidth="1"/>
    <col min="7" max="7" width="35.5703125" style="36" customWidth="1"/>
    <col min="8" max="8" width="15.140625" style="1" bestFit="1" customWidth="1"/>
  </cols>
  <sheetData>
    <row r="1" spans="1:8" ht="20.25" x14ac:dyDescent="0.3">
      <c r="A1" s="46" t="s">
        <v>130</v>
      </c>
    </row>
    <row r="2" spans="1:8" x14ac:dyDescent="0.2">
      <c r="A2" s="16" t="s">
        <v>123</v>
      </c>
      <c r="B2" s="14"/>
      <c r="C2" s="16" t="s">
        <v>124</v>
      </c>
      <c r="D2" s="14"/>
      <c r="E2" s="14"/>
      <c r="F2" s="14"/>
      <c r="G2" s="37"/>
    </row>
    <row r="3" spans="1:8" s="10" customFormat="1" x14ac:dyDescent="0.2">
      <c r="A3" s="16"/>
      <c r="B3" s="16" t="s">
        <v>29</v>
      </c>
      <c r="C3" s="16" t="s">
        <v>30</v>
      </c>
      <c r="D3" s="16" t="s">
        <v>31</v>
      </c>
      <c r="E3" s="16" t="s">
        <v>7</v>
      </c>
      <c r="F3" s="16" t="s">
        <v>8</v>
      </c>
      <c r="G3" s="38" t="s">
        <v>32</v>
      </c>
      <c r="H3" s="32"/>
    </row>
    <row r="4" spans="1:8" s="10" customFormat="1" x14ac:dyDescent="0.2">
      <c r="A4" s="10" t="s">
        <v>100</v>
      </c>
      <c r="G4" s="39"/>
      <c r="H4" s="32"/>
    </row>
    <row r="5" spans="1:8" x14ac:dyDescent="0.2">
      <c r="A5" t="s">
        <v>33</v>
      </c>
      <c r="C5" t="s">
        <v>125</v>
      </c>
      <c r="D5" s="11">
        <v>15.34</v>
      </c>
      <c r="E5" s="30">
        <f>IF(C5="w",D5,(D5*12)/52)</f>
        <v>15.34</v>
      </c>
      <c r="F5" s="30">
        <f>IF(C5="m",D5,(D5*52)/12)</f>
        <v>66.473333333333329</v>
      </c>
    </row>
    <row r="6" spans="1:8" x14ac:dyDescent="0.2">
      <c r="A6" t="s">
        <v>34</v>
      </c>
      <c r="D6" s="11"/>
      <c r="E6" s="30">
        <f t="shared" ref="E6:E44" si="0">IF(C6="w",D6,(D6*12)/52)</f>
        <v>0</v>
      </c>
      <c r="F6" s="30">
        <f t="shared" ref="F6:F45" si="1">IF(C6="m",D6,(D6*52)/12)</f>
        <v>0</v>
      </c>
    </row>
    <row r="7" spans="1:8" x14ac:dyDescent="0.2">
      <c r="A7" t="s">
        <v>35</v>
      </c>
      <c r="D7" s="11"/>
      <c r="E7" s="30">
        <f t="shared" si="0"/>
        <v>0</v>
      </c>
      <c r="F7" s="30">
        <f t="shared" si="1"/>
        <v>0</v>
      </c>
    </row>
    <row r="8" spans="1:8" x14ac:dyDescent="0.2">
      <c r="A8" t="s">
        <v>36</v>
      </c>
      <c r="D8" s="11"/>
      <c r="E8" s="30">
        <f t="shared" si="0"/>
        <v>0</v>
      </c>
      <c r="F8" s="30">
        <f t="shared" si="1"/>
        <v>0</v>
      </c>
    </row>
    <row r="9" spans="1:8" x14ac:dyDescent="0.2">
      <c r="A9" s="24" t="s">
        <v>37</v>
      </c>
      <c r="B9" s="24"/>
      <c r="C9" s="24"/>
      <c r="D9" s="22">
        <f>IF(Hsehld!B30="y",Hsehld!C30,"")</f>
        <v>0</v>
      </c>
      <c r="E9" s="31">
        <f t="shared" si="0"/>
        <v>0</v>
      </c>
      <c r="F9" s="31">
        <f t="shared" si="1"/>
        <v>0</v>
      </c>
      <c r="G9" s="29" t="s">
        <v>38</v>
      </c>
    </row>
    <row r="10" spans="1:8" x14ac:dyDescent="0.2">
      <c r="A10" s="24" t="s">
        <v>39</v>
      </c>
      <c r="B10" s="24"/>
      <c r="C10" s="24" t="s">
        <v>126</v>
      </c>
      <c r="D10" s="22">
        <v>24</v>
      </c>
      <c r="E10" s="31">
        <f t="shared" si="0"/>
        <v>5.5384615384615383</v>
      </c>
      <c r="F10" s="31">
        <f t="shared" si="1"/>
        <v>24</v>
      </c>
      <c r="G10" s="29" t="s">
        <v>38</v>
      </c>
    </row>
    <row r="11" spans="1:8" x14ac:dyDescent="0.2">
      <c r="A11" s="1" t="s">
        <v>40</v>
      </c>
      <c r="B11" s="1" t="s">
        <v>41</v>
      </c>
      <c r="C11" s="1"/>
      <c r="D11" s="2"/>
      <c r="E11" s="30">
        <f t="shared" si="0"/>
        <v>0</v>
      </c>
      <c r="F11" s="30">
        <f t="shared" si="1"/>
        <v>0</v>
      </c>
      <c r="G11" s="40"/>
    </row>
    <row r="12" spans="1:8" x14ac:dyDescent="0.2">
      <c r="A12" t="s">
        <v>42</v>
      </c>
      <c r="B12" t="s">
        <v>43</v>
      </c>
      <c r="D12" s="11"/>
      <c r="E12" s="30">
        <f t="shared" si="0"/>
        <v>0</v>
      </c>
      <c r="F12" s="30">
        <f t="shared" si="1"/>
        <v>0</v>
      </c>
    </row>
    <row r="13" spans="1:8" x14ac:dyDescent="0.2">
      <c r="A13" t="s">
        <v>44</v>
      </c>
      <c r="B13" t="s">
        <v>41</v>
      </c>
      <c r="D13" s="11"/>
      <c r="E13" s="30">
        <f t="shared" si="0"/>
        <v>0</v>
      </c>
      <c r="F13" s="30">
        <f t="shared" si="1"/>
        <v>0</v>
      </c>
    </row>
    <row r="14" spans="1:8" x14ac:dyDescent="0.2">
      <c r="A14" t="s">
        <v>45</v>
      </c>
      <c r="D14" s="11"/>
      <c r="E14" s="30">
        <f t="shared" si="0"/>
        <v>0</v>
      </c>
      <c r="F14" s="30">
        <f t="shared" si="1"/>
        <v>0</v>
      </c>
    </row>
    <row r="15" spans="1:8" x14ac:dyDescent="0.2">
      <c r="A15" t="s">
        <v>22</v>
      </c>
      <c r="C15" t="s">
        <v>126</v>
      </c>
      <c r="D15" s="11">
        <v>50</v>
      </c>
      <c r="E15" s="30">
        <f t="shared" si="0"/>
        <v>11.538461538461538</v>
      </c>
      <c r="F15" s="30">
        <f t="shared" si="1"/>
        <v>50</v>
      </c>
    </row>
    <row r="16" spans="1:8" x14ac:dyDescent="0.2">
      <c r="A16" t="s">
        <v>23</v>
      </c>
      <c r="C16" t="s">
        <v>126</v>
      </c>
      <c r="D16" s="11">
        <v>50</v>
      </c>
      <c r="E16" s="30">
        <f t="shared" si="0"/>
        <v>11.538461538461538</v>
      </c>
      <c r="F16" s="30">
        <f t="shared" si="1"/>
        <v>50</v>
      </c>
    </row>
    <row r="17" spans="1:6" customFormat="1" x14ac:dyDescent="0.2">
      <c r="A17" t="s">
        <v>46</v>
      </c>
      <c r="D17" s="11"/>
      <c r="E17" s="30">
        <f t="shared" si="0"/>
        <v>0</v>
      </c>
      <c r="F17" s="30">
        <f t="shared" si="1"/>
        <v>0</v>
      </c>
    </row>
    <row r="18" spans="1:6" customFormat="1" x14ac:dyDescent="0.2">
      <c r="A18" t="s">
        <v>47</v>
      </c>
      <c r="D18" s="11"/>
      <c r="E18" s="30">
        <f t="shared" si="0"/>
        <v>0</v>
      </c>
      <c r="F18" s="30">
        <f t="shared" si="1"/>
        <v>0</v>
      </c>
    </row>
    <row r="19" spans="1:6" customFormat="1" x14ac:dyDescent="0.2">
      <c r="A19" t="s">
        <v>48</v>
      </c>
      <c r="D19" s="11"/>
      <c r="E19" s="30">
        <f t="shared" si="0"/>
        <v>0</v>
      </c>
      <c r="F19" s="30">
        <f t="shared" si="1"/>
        <v>0</v>
      </c>
    </row>
    <row r="20" spans="1:6" customFormat="1" x14ac:dyDescent="0.2">
      <c r="A20" t="s">
        <v>49</v>
      </c>
      <c r="D20" s="11"/>
      <c r="E20" s="30">
        <f t="shared" si="0"/>
        <v>0</v>
      </c>
      <c r="F20" s="30">
        <f t="shared" si="1"/>
        <v>0</v>
      </c>
    </row>
    <row r="21" spans="1:6" customFormat="1" x14ac:dyDescent="0.2">
      <c r="A21" t="s">
        <v>50</v>
      </c>
      <c r="B21" t="s">
        <v>43</v>
      </c>
      <c r="D21" s="11"/>
      <c r="E21" s="30">
        <f t="shared" si="0"/>
        <v>0</v>
      </c>
      <c r="F21" s="30">
        <f t="shared" si="1"/>
        <v>0</v>
      </c>
    </row>
    <row r="22" spans="1:6" customFormat="1" x14ac:dyDescent="0.2">
      <c r="A22" t="s">
        <v>51</v>
      </c>
      <c r="B22" t="s">
        <v>41</v>
      </c>
      <c r="D22" s="11"/>
      <c r="E22" s="30">
        <f t="shared" si="0"/>
        <v>0</v>
      </c>
      <c r="F22" s="30">
        <f t="shared" si="1"/>
        <v>0</v>
      </c>
    </row>
    <row r="23" spans="1:6" customFormat="1" x14ac:dyDescent="0.2">
      <c r="A23" t="s">
        <v>10</v>
      </c>
      <c r="B23" t="s">
        <v>52</v>
      </c>
      <c r="C23" t="s">
        <v>126</v>
      </c>
      <c r="D23" s="11">
        <v>30</v>
      </c>
      <c r="E23" s="30">
        <f t="shared" si="0"/>
        <v>6.9230769230769234</v>
      </c>
      <c r="F23" s="30">
        <f t="shared" si="1"/>
        <v>30</v>
      </c>
    </row>
    <row r="24" spans="1:6" customFormat="1" x14ac:dyDescent="0.2">
      <c r="A24" t="s">
        <v>53</v>
      </c>
      <c r="B24" t="s">
        <v>52</v>
      </c>
      <c r="C24" t="s">
        <v>126</v>
      </c>
      <c r="D24" s="11">
        <v>120</v>
      </c>
      <c r="E24" s="30">
        <f t="shared" si="0"/>
        <v>27.692307692307693</v>
      </c>
      <c r="F24" s="30">
        <f t="shared" si="1"/>
        <v>120</v>
      </c>
    </row>
    <row r="25" spans="1:6" customFormat="1" x14ac:dyDescent="0.2">
      <c r="A25" t="s">
        <v>54</v>
      </c>
      <c r="B25" t="s">
        <v>52</v>
      </c>
      <c r="D25" s="11"/>
      <c r="E25" s="30">
        <f t="shared" si="0"/>
        <v>0</v>
      </c>
      <c r="F25" s="30">
        <f t="shared" si="1"/>
        <v>0</v>
      </c>
    </row>
    <row r="26" spans="1:6" customFormat="1" x14ac:dyDescent="0.2">
      <c r="A26" t="s">
        <v>55</v>
      </c>
      <c r="B26" t="s">
        <v>52</v>
      </c>
      <c r="C26" t="s">
        <v>126</v>
      </c>
      <c r="D26" s="11">
        <v>10</v>
      </c>
      <c r="E26" s="30">
        <f t="shared" si="0"/>
        <v>2.3076923076923075</v>
      </c>
      <c r="F26" s="30">
        <f t="shared" si="1"/>
        <v>10</v>
      </c>
    </row>
    <row r="27" spans="1:6" customFormat="1" x14ac:dyDescent="0.2">
      <c r="A27" t="s">
        <v>56</v>
      </c>
      <c r="B27" t="s">
        <v>52</v>
      </c>
      <c r="D27" s="11"/>
      <c r="E27" s="30">
        <f t="shared" si="0"/>
        <v>0</v>
      </c>
      <c r="F27" s="30">
        <f t="shared" si="1"/>
        <v>0</v>
      </c>
    </row>
    <row r="28" spans="1:6" customFormat="1" x14ac:dyDescent="0.2">
      <c r="A28" t="s">
        <v>57</v>
      </c>
      <c r="B28" t="s">
        <v>41</v>
      </c>
      <c r="C28" t="s">
        <v>126</v>
      </c>
      <c r="D28" s="11">
        <v>28</v>
      </c>
      <c r="E28" s="30">
        <f t="shared" si="0"/>
        <v>6.4615384615384617</v>
      </c>
      <c r="F28" s="30">
        <f t="shared" si="1"/>
        <v>28</v>
      </c>
    </row>
    <row r="29" spans="1:6" customFormat="1" x14ac:dyDescent="0.2">
      <c r="A29" t="s">
        <v>58</v>
      </c>
      <c r="B29" t="s">
        <v>52</v>
      </c>
      <c r="D29" s="11"/>
      <c r="E29" s="30">
        <f t="shared" si="0"/>
        <v>0</v>
      </c>
      <c r="F29" s="30">
        <f t="shared" si="1"/>
        <v>0</v>
      </c>
    </row>
    <row r="30" spans="1:6" customFormat="1" x14ac:dyDescent="0.2">
      <c r="A30" t="s">
        <v>59</v>
      </c>
      <c r="B30" t="s">
        <v>52</v>
      </c>
      <c r="C30" t="s">
        <v>126</v>
      </c>
      <c r="D30" s="11">
        <v>15</v>
      </c>
      <c r="E30" s="30">
        <f t="shared" si="0"/>
        <v>3.4615384615384617</v>
      </c>
      <c r="F30" s="30">
        <f t="shared" si="1"/>
        <v>15</v>
      </c>
    </row>
    <row r="31" spans="1:6" customFormat="1" x14ac:dyDescent="0.2">
      <c r="A31" t="s">
        <v>60</v>
      </c>
      <c r="B31" t="s">
        <v>52</v>
      </c>
      <c r="D31" s="11"/>
      <c r="E31" s="30">
        <f t="shared" si="0"/>
        <v>0</v>
      </c>
      <c r="F31" s="30">
        <f t="shared" si="1"/>
        <v>0</v>
      </c>
    </row>
    <row r="32" spans="1:6" customFormat="1" x14ac:dyDescent="0.2">
      <c r="A32" t="s">
        <v>61</v>
      </c>
      <c r="B32" t="s">
        <v>52</v>
      </c>
      <c r="C32" t="s">
        <v>125</v>
      </c>
      <c r="D32" s="11">
        <v>10</v>
      </c>
      <c r="E32" s="30">
        <f t="shared" si="0"/>
        <v>10</v>
      </c>
      <c r="F32" s="30">
        <f t="shared" si="1"/>
        <v>43.333333333333336</v>
      </c>
    </row>
    <row r="33" spans="1:8" x14ac:dyDescent="0.2">
      <c r="A33" t="s">
        <v>62</v>
      </c>
      <c r="B33" t="s">
        <v>52</v>
      </c>
      <c r="D33" s="11"/>
      <c r="E33" s="30">
        <f t="shared" si="0"/>
        <v>0</v>
      </c>
      <c r="F33" s="30">
        <f t="shared" si="1"/>
        <v>0</v>
      </c>
    </row>
    <row r="34" spans="1:8" x14ac:dyDescent="0.2">
      <c r="A34" t="s">
        <v>63</v>
      </c>
      <c r="B34" t="s">
        <v>52</v>
      </c>
      <c r="D34" s="11"/>
      <c r="E34" s="30">
        <f t="shared" si="0"/>
        <v>0</v>
      </c>
      <c r="F34" s="30">
        <f t="shared" si="1"/>
        <v>0</v>
      </c>
    </row>
    <row r="35" spans="1:8" x14ac:dyDescent="0.2">
      <c r="A35" t="s">
        <v>64</v>
      </c>
      <c r="B35" t="s">
        <v>41</v>
      </c>
      <c r="D35" s="11"/>
      <c r="E35" s="30">
        <f t="shared" si="0"/>
        <v>0</v>
      </c>
      <c r="F35" s="30">
        <f t="shared" si="1"/>
        <v>0</v>
      </c>
    </row>
    <row r="36" spans="1:8" x14ac:dyDescent="0.2">
      <c r="A36" t="s">
        <v>65</v>
      </c>
      <c r="B36" t="s">
        <v>41</v>
      </c>
      <c r="D36" s="11"/>
      <c r="E36" s="30">
        <f t="shared" si="0"/>
        <v>0</v>
      </c>
      <c r="F36" s="30">
        <f t="shared" si="1"/>
        <v>0</v>
      </c>
    </row>
    <row r="37" spans="1:8" x14ac:dyDescent="0.2">
      <c r="A37" t="s">
        <v>66</v>
      </c>
      <c r="D37" s="11"/>
      <c r="E37" s="30">
        <f t="shared" si="0"/>
        <v>0</v>
      </c>
      <c r="F37" s="30">
        <f t="shared" si="1"/>
        <v>0</v>
      </c>
    </row>
    <row r="38" spans="1:8" ht="25.5" x14ac:dyDescent="0.2">
      <c r="A38" s="24" t="s">
        <v>67</v>
      </c>
      <c r="B38" s="24"/>
      <c r="C38" s="24" t="s">
        <v>126</v>
      </c>
      <c r="D38" s="22">
        <v>12.13</v>
      </c>
      <c r="E38" s="23">
        <f t="shared" si="0"/>
        <v>2.7992307692307694</v>
      </c>
      <c r="F38" s="23">
        <f t="shared" si="1"/>
        <v>12.13</v>
      </c>
      <c r="G38" s="29" t="s">
        <v>68</v>
      </c>
    </row>
    <row r="39" spans="1:8" x14ac:dyDescent="0.2">
      <c r="A39" t="s">
        <v>69</v>
      </c>
      <c r="B39" t="s">
        <v>41</v>
      </c>
      <c r="C39" t="s">
        <v>126</v>
      </c>
      <c r="D39" s="11">
        <v>18.5</v>
      </c>
      <c r="E39" s="12">
        <f t="shared" si="0"/>
        <v>4.2692307692307692</v>
      </c>
      <c r="F39" s="12">
        <f t="shared" si="1"/>
        <v>18.5</v>
      </c>
    </row>
    <row r="40" spans="1:8" x14ac:dyDescent="0.2">
      <c r="A40" t="s">
        <v>70</v>
      </c>
      <c r="B40" t="s">
        <v>41</v>
      </c>
      <c r="C40" t="s">
        <v>126</v>
      </c>
      <c r="D40" s="11">
        <v>10</v>
      </c>
      <c r="E40" s="12">
        <f t="shared" si="0"/>
        <v>2.3076923076923075</v>
      </c>
      <c r="F40" s="12">
        <f t="shared" si="1"/>
        <v>10</v>
      </c>
    </row>
    <row r="41" spans="1:8" x14ac:dyDescent="0.2">
      <c r="A41" t="s">
        <v>71</v>
      </c>
      <c r="B41" t="s">
        <v>72</v>
      </c>
      <c r="C41" t="s">
        <v>126</v>
      </c>
      <c r="D41" s="11">
        <v>15</v>
      </c>
      <c r="E41" s="12">
        <f t="shared" si="0"/>
        <v>3.4615384615384617</v>
      </c>
      <c r="F41" s="12">
        <f t="shared" si="1"/>
        <v>15</v>
      </c>
    </row>
    <row r="42" spans="1:8" x14ac:dyDescent="0.2">
      <c r="A42" t="s">
        <v>73</v>
      </c>
      <c r="B42" t="s">
        <v>41</v>
      </c>
      <c r="D42" s="11"/>
      <c r="E42" s="12">
        <f t="shared" si="0"/>
        <v>0</v>
      </c>
      <c r="F42" s="12">
        <f t="shared" si="1"/>
        <v>0</v>
      </c>
    </row>
    <row r="43" spans="1:8" ht="63" customHeight="1" x14ac:dyDescent="0.2">
      <c r="A43" s="45" t="s">
        <v>74</v>
      </c>
      <c r="B43" s="34" t="s">
        <v>41</v>
      </c>
      <c r="C43" s="24" t="s">
        <v>126</v>
      </c>
      <c r="D43" s="22">
        <v>50</v>
      </c>
      <c r="E43" s="23"/>
      <c r="F43" s="23">
        <f t="shared" si="1"/>
        <v>50</v>
      </c>
      <c r="G43" s="29" t="s">
        <v>97</v>
      </c>
    </row>
    <row r="44" spans="1:8" ht="25.5" x14ac:dyDescent="0.2">
      <c r="A44" s="24" t="s">
        <v>129</v>
      </c>
      <c r="B44" s="24" t="s">
        <v>128</v>
      </c>
      <c r="C44" s="24"/>
      <c r="D44" s="22"/>
      <c r="E44" s="23">
        <f t="shared" si="0"/>
        <v>0</v>
      </c>
      <c r="F44" s="23">
        <f t="shared" si="1"/>
        <v>0</v>
      </c>
      <c r="G44" s="29" t="s">
        <v>76</v>
      </c>
    </row>
    <row r="45" spans="1:8" ht="25.5" x14ac:dyDescent="0.2">
      <c r="A45" s="24" t="s">
        <v>75</v>
      </c>
      <c r="B45" s="24" t="s">
        <v>41</v>
      </c>
      <c r="C45" s="24" t="s">
        <v>126</v>
      </c>
      <c r="D45" s="22">
        <v>31</v>
      </c>
      <c r="E45" s="23">
        <f>IF(C45="w",D45,(D45*12)/52)</f>
        <v>7.1538461538461542</v>
      </c>
      <c r="F45" s="23">
        <f t="shared" si="1"/>
        <v>31</v>
      </c>
      <c r="G45" s="29" t="s">
        <v>76</v>
      </c>
    </row>
    <row r="46" spans="1:8" s="10" customFormat="1" ht="23.25" customHeight="1" x14ac:dyDescent="0.2">
      <c r="A46" s="16" t="s">
        <v>18</v>
      </c>
      <c r="B46" s="16"/>
      <c r="C46" s="16"/>
      <c r="D46" s="16"/>
      <c r="E46" s="33">
        <f>SUM(E5:E45)</f>
        <v>120.79307692307695</v>
      </c>
      <c r="F46" s="33">
        <f>SUM(F5:F45)</f>
        <v>573.43666666666672</v>
      </c>
      <c r="G46" s="41" t="str">
        <f>IF(E46&gt;E67,"Expenditure exceeds income","OK")</f>
        <v>Expenditure exceeds income</v>
      </c>
      <c r="H46" s="32"/>
    </row>
    <row r="47" spans="1:8" s="10" customFormat="1" x14ac:dyDescent="0.2">
      <c r="A47" s="10" t="s">
        <v>101</v>
      </c>
      <c r="E47" s="21"/>
      <c r="F47" s="21"/>
      <c r="G47" s="39"/>
      <c r="H47" s="32"/>
    </row>
    <row r="48" spans="1:8" s="10" customFormat="1" x14ac:dyDescent="0.2">
      <c r="A48" s="25" t="s">
        <v>102</v>
      </c>
      <c r="B48" s="25"/>
      <c r="C48" s="25" t="s">
        <v>126</v>
      </c>
      <c r="D48" s="25">
        <v>398</v>
      </c>
      <c r="E48" s="26">
        <f>IF(C48="w",D48,(D48*12)/52)</f>
        <v>91.84615384615384</v>
      </c>
      <c r="F48" s="26">
        <f>IF(C48="m",D48,(D48*52)/12)</f>
        <v>398</v>
      </c>
      <c r="G48" s="39"/>
      <c r="H48" s="32"/>
    </row>
    <row r="49" spans="1:8" s="10" customFormat="1" x14ac:dyDescent="0.2">
      <c r="A49" s="25" t="s">
        <v>103</v>
      </c>
      <c r="B49" s="25"/>
      <c r="C49" s="25"/>
      <c r="D49" s="25"/>
      <c r="E49" s="26">
        <f t="shared" ref="E49:E66" si="2">IF(C49="w",D49,(D49*12)/52)</f>
        <v>0</v>
      </c>
      <c r="F49" s="26">
        <f t="shared" ref="F49:F66" si="3">IF(C49="m",D49,(D49*52)/12)</f>
        <v>0</v>
      </c>
      <c r="G49" s="39"/>
      <c r="H49" s="32"/>
    </row>
    <row r="50" spans="1:8" s="10" customFormat="1" x14ac:dyDescent="0.2">
      <c r="A50" s="25" t="s">
        <v>104</v>
      </c>
      <c r="B50" s="25"/>
      <c r="C50" s="25"/>
      <c r="D50" s="25"/>
      <c r="E50" s="26">
        <f t="shared" si="2"/>
        <v>0</v>
      </c>
      <c r="F50" s="26">
        <f t="shared" si="3"/>
        <v>0</v>
      </c>
      <c r="G50" s="39"/>
      <c r="H50" s="32"/>
    </row>
    <row r="51" spans="1:8" s="10" customFormat="1" x14ac:dyDescent="0.2">
      <c r="A51" s="25" t="s">
        <v>105</v>
      </c>
      <c r="B51" s="25"/>
      <c r="C51" s="25"/>
      <c r="D51" s="25"/>
      <c r="E51" s="26">
        <f t="shared" si="2"/>
        <v>0</v>
      </c>
      <c r="F51" s="26">
        <f t="shared" si="3"/>
        <v>0</v>
      </c>
      <c r="G51" s="39"/>
      <c r="H51" s="32"/>
    </row>
    <row r="52" spans="1:8" s="10" customFormat="1" x14ac:dyDescent="0.2">
      <c r="A52" s="25" t="s">
        <v>106</v>
      </c>
      <c r="B52" s="25"/>
      <c r="C52" s="25"/>
      <c r="D52" s="25"/>
      <c r="E52" s="26">
        <f t="shared" si="2"/>
        <v>0</v>
      </c>
      <c r="F52" s="26">
        <f t="shared" si="3"/>
        <v>0</v>
      </c>
      <c r="G52" s="39"/>
      <c r="H52" s="32"/>
    </row>
    <row r="53" spans="1:8" s="10" customFormat="1" x14ac:dyDescent="0.2">
      <c r="A53" s="25" t="s">
        <v>107</v>
      </c>
      <c r="B53" s="25"/>
      <c r="C53" s="25"/>
      <c r="D53" s="25"/>
      <c r="E53" s="26">
        <f t="shared" si="2"/>
        <v>0</v>
      </c>
      <c r="F53" s="26">
        <f t="shared" si="3"/>
        <v>0</v>
      </c>
      <c r="G53" s="39"/>
      <c r="H53" s="32"/>
    </row>
    <row r="54" spans="1:8" s="10" customFormat="1" x14ac:dyDescent="0.2">
      <c r="A54" s="25" t="s">
        <v>113</v>
      </c>
      <c r="B54" s="25"/>
      <c r="C54" s="25"/>
      <c r="D54" s="25"/>
      <c r="E54" s="26">
        <f t="shared" si="2"/>
        <v>0</v>
      </c>
      <c r="F54" s="26">
        <f t="shared" si="3"/>
        <v>0</v>
      </c>
      <c r="G54" s="39"/>
      <c r="H54" s="32"/>
    </row>
    <row r="55" spans="1:8" s="10" customFormat="1" x14ac:dyDescent="0.2">
      <c r="A55" s="25" t="s">
        <v>108</v>
      </c>
      <c r="B55" s="25"/>
      <c r="C55" s="25"/>
      <c r="D55" s="25"/>
      <c r="E55" s="26">
        <f t="shared" si="2"/>
        <v>0</v>
      </c>
      <c r="F55" s="26">
        <f t="shared" si="3"/>
        <v>0</v>
      </c>
      <c r="G55" s="39"/>
      <c r="H55" s="32"/>
    </row>
    <row r="56" spans="1:8" s="10" customFormat="1" x14ac:dyDescent="0.2">
      <c r="A56" s="25" t="s">
        <v>109</v>
      </c>
      <c r="B56" s="25"/>
      <c r="C56" s="25"/>
      <c r="D56" s="25"/>
      <c r="E56" s="26">
        <f t="shared" si="2"/>
        <v>0</v>
      </c>
      <c r="F56" s="26">
        <f t="shared" si="3"/>
        <v>0</v>
      </c>
      <c r="G56" s="39"/>
      <c r="H56" s="32"/>
    </row>
    <row r="57" spans="1:8" s="10" customFormat="1" x14ac:dyDescent="0.2">
      <c r="A57" s="25" t="s">
        <v>119</v>
      </c>
      <c r="B57" s="25"/>
      <c r="C57" s="25"/>
      <c r="D57" s="25"/>
      <c r="E57" s="26">
        <f t="shared" si="2"/>
        <v>0</v>
      </c>
      <c r="F57" s="26">
        <f t="shared" si="3"/>
        <v>0</v>
      </c>
      <c r="G57" s="39"/>
      <c r="H57" s="32"/>
    </row>
    <row r="58" spans="1:8" s="10" customFormat="1" x14ac:dyDescent="0.2">
      <c r="A58" s="25" t="s">
        <v>110</v>
      </c>
      <c r="B58" s="25"/>
      <c r="C58" s="25"/>
      <c r="D58" s="25"/>
      <c r="E58" s="26">
        <f t="shared" si="2"/>
        <v>0</v>
      </c>
      <c r="F58" s="26">
        <f t="shared" si="3"/>
        <v>0</v>
      </c>
      <c r="G58" s="39"/>
      <c r="H58" s="32"/>
    </row>
    <row r="59" spans="1:8" s="10" customFormat="1" x14ac:dyDescent="0.2">
      <c r="A59" s="25" t="s">
        <v>111</v>
      </c>
      <c r="B59" s="25"/>
      <c r="C59" s="25"/>
      <c r="D59" s="25"/>
      <c r="E59" s="26">
        <f t="shared" si="2"/>
        <v>0</v>
      </c>
      <c r="F59" s="26">
        <f t="shared" si="3"/>
        <v>0</v>
      </c>
      <c r="G59" s="39"/>
      <c r="H59" s="32"/>
    </row>
    <row r="60" spans="1:8" s="10" customFormat="1" x14ac:dyDescent="0.2">
      <c r="A60" s="25" t="s">
        <v>112</v>
      </c>
      <c r="B60" s="25"/>
      <c r="C60" s="25"/>
      <c r="D60" s="25"/>
      <c r="E60" s="26">
        <f t="shared" si="2"/>
        <v>0</v>
      </c>
      <c r="F60" s="26">
        <f t="shared" si="3"/>
        <v>0</v>
      </c>
      <c r="G60" s="39"/>
      <c r="H60" s="32"/>
    </row>
    <row r="61" spans="1:8" s="10" customFormat="1" x14ac:dyDescent="0.2">
      <c r="A61" s="25" t="s">
        <v>114</v>
      </c>
      <c r="B61" s="25"/>
      <c r="C61" s="25"/>
      <c r="D61" s="25"/>
      <c r="E61" s="26">
        <f t="shared" si="2"/>
        <v>0</v>
      </c>
      <c r="F61" s="26">
        <f t="shared" si="3"/>
        <v>0</v>
      </c>
      <c r="G61" s="39"/>
      <c r="H61" s="32"/>
    </row>
    <row r="62" spans="1:8" s="10" customFormat="1" x14ac:dyDescent="0.2">
      <c r="A62" s="25" t="s">
        <v>115</v>
      </c>
      <c r="B62" s="25"/>
      <c r="C62" s="25"/>
      <c r="D62" s="25"/>
      <c r="E62" s="26">
        <f t="shared" si="2"/>
        <v>0</v>
      </c>
      <c r="F62" s="26">
        <f t="shared" si="3"/>
        <v>0</v>
      </c>
      <c r="G62" s="39"/>
      <c r="H62" s="32"/>
    </row>
    <row r="63" spans="1:8" s="10" customFormat="1" x14ac:dyDescent="0.2">
      <c r="A63" s="25" t="s">
        <v>116</v>
      </c>
      <c r="B63" s="25"/>
      <c r="C63" s="25"/>
      <c r="D63" s="25"/>
      <c r="E63" s="26">
        <f t="shared" si="2"/>
        <v>0</v>
      </c>
      <c r="F63" s="26">
        <f t="shared" si="3"/>
        <v>0</v>
      </c>
      <c r="G63" s="39"/>
      <c r="H63" s="32"/>
    </row>
    <row r="64" spans="1:8" s="10" customFormat="1" x14ac:dyDescent="0.2">
      <c r="A64" s="25" t="s">
        <v>117</v>
      </c>
      <c r="B64" s="25"/>
      <c r="C64" s="25"/>
      <c r="D64" s="25"/>
      <c r="E64" s="26">
        <f t="shared" si="2"/>
        <v>0</v>
      </c>
      <c r="F64" s="26">
        <f t="shared" si="3"/>
        <v>0</v>
      </c>
      <c r="G64" s="39"/>
      <c r="H64" s="32"/>
    </row>
    <row r="65" spans="1:8" s="10" customFormat="1" x14ac:dyDescent="0.2">
      <c r="A65" s="25" t="s">
        <v>118</v>
      </c>
      <c r="B65" s="25"/>
      <c r="C65" s="25"/>
      <c r="D65" s="25"/>
      <c r="E65" s="26">
        <f t="shared" si="2"/>
        <v>0</v>
      </c>
      <c r="F65" s="26">
        <f t="shared" si="3"/>
        <v>0</v>
      </c>
      <c r="G65" s="39"/>
      <c r="H65" s="32"/>
    </row>
    <row r="66" spans="1:8" s="10" customFormat="1" x14ac:dyDescent="0.2">
      <c r="A66" s="25" t="s">
        <v>127</v>
      </c>
      <c r="B66" s="25"/>
      <c r="C66" s="25"/>
      <c r="D66" s="25"/>
      <c r="E66" s="26">
        <f t="shared" si="2"/>
        <v>0</v>
      </c>
      <c r="F66" s="26">
        <f t="shared" si="3"/>
        <v>0</v>
      </c>
      <c r="G66" s="39"/>
      <c r="H66" s="32"/>
    </row>
    <row r="67" spans="1:8" s="10" customFormat="1" ht="22.5" customHeight="1" x14ac:dyDescent="0.25">
      <c r="A67" s="16" t="s">
        <v>18</v>
      </c>
      <c r="B67" s="16"/>
      <c r="C67" s="16"/>
      <c r="D67" s="16"/>
      <c r="E67" s="33">
        <f>SUM(E48:E66)</f>
        <v>91.84615384615384</v>
      </c>
      <c r="F67" s="33">
        <f>SUM(F48:F66)</f>
        <v>398</v>
      </c>
      <c r="G67" s="42" t="str">
        <f>G46</f>
        <v>Expenditure exceeds income</v>
      </c>
      <c r="H67" s="32"/>
    </row>
    <row r="68" spans="1:8" x14ac:dyDescent="0.2">
      <c r="A68" s="32"/>
      <c r="B68" s="1"/>
      <c r="C68" s="1"/>
      <c r="D68" s="1"/>
      <c r="E68" s="1"/>
      <c r="F68" s="1"/>
      <c r="G68" s="40"/>
    </row>
    <row r="69" spans="1:8" x14ac:dyDescent="0.2">
      <c r="A69" s="1"/>
      <c r="B69" s="16" t="s">
        <v>98</v>
      </c>
      <c r="C69" s="14"/>
      <c r="D69" s="16" t="s">
        <v>98</v>
      </c>
      <c r="E69" s="16" t="s">
        <v>7</v>
      </c>
      <c r="F69" s="16" t="s">
        <v>8</v>
      </c>
      <c r="G69" s="38" t="s">
        <v>77</v>
      </c>
    </row>
    <row r="70" spans="1:8" x14ac:dyDescent="0.2">
      <c r="A70" s="1"/>
      <c r="B70" s="27" t="s">
        <v>120</v>
      </c>
      <c r="C70" s="15">
        <f>E67</f>
        <v>91.84615384615384</v>
      </c>
      <c r="D70" s="16"/>
      <c r="E70" s="16"/>
      <c r="F70" s="16"/>
      <c r="G70" s="38"/>
    </row>
    <row r="71" spans="1:8" ht="15.75" x14ac:dyDescent="0.25">
      <c r="A71" s="1"/>
      <c r="B71" s="27" t="s">
        <v>121</v>
      </c>
      <c r="C71" s="15">
        <f>E46</f>
        <v>120.79307692307695</v>
      </c>
      <c r="D71" s="14" t="s">
        <v>94</v>
      </c>
      <c r="E71" s="15">
        <f>E9</f>
        <v>0</v>
      </c>
      <c r="F71" s="15">
        <f>F9</f>
        <v>0</v>
      </c>
      <c r="G71" s="41" t="str">
        <f>IF(Costs!E71&gt;VLOOKUP(Hsehld!B10,Data!B7:C12,2),"Above average water costs","OK")</f>
        <v>OK</v>
      </c>
    </row>
    <row r="72" spans="1:8" ht="15.75" x14ac:dyDescent="0.25">
      <c r="A72" s="1"/>
      <c r="B72" s="16" t="s">
        <v>122</v>
      </c>
      <c r="C72" s="28">
        <f>C70-C71</f>
        <v>-28.946923076923113</v>
      </c>
      <c r="D72" s="14" t="s">
        <v>95</v>
      </c>
      <c r="E72" s="15">
        <f>E10</f>
        <v>5.5384615384615383</v>
      </c>
      <c r="F72" s="15">
        <f>F10</f>
        <v>24</v>
      </c>
      <c r="G72" s="41" t="str">
        <f>IF(Costs!E72&gt;VLOOKUP(Hsehld!B9,Data!B2:C6,2),"Above average water costs","OK")</f>
        <v>OK</v>
      </c>
    </row>
    <row r="73" spans="1:8" ht="15.75" x14ac:dyDescent="0.25">
      <c r="A73" s="1"/>
      <c r="B73" s="17" t="str">
        <f>G46</f>
        <v>Expenditure exceeds income</v>
      </c>
      <c r="C73" s="14"/>
      <c r="D73" s="14" t="s">
        <v>22</v>
      </c>
      <c r="E73" s="15">
        <f>E15</f>
        <v>11.538461538461538</v>
      </c>
      <c r="F73" s="15">
        <f>F15</f>
        <v>50</v>
      </c>
      <c r="G73" s="43" t="str">
        <f>IF(Costs!E15&gt;Data!E13,"Above average gas costs","OK")</f>
        <v>OK</v>
      </c>
    </row>
    <row r="74" spans="1:8" ht="31.5" x14ac:dyDescent="0.2">
      <c r="A74" s="1"/>
      <c r="B74" s="14"/>
      <c r="C74" s="14"/>
      <c r="D74" s="14" t="s">
        <v>23</v>
      </c>
      <c r="E74" s="15">
        <f>E16</f>
        <v>11.538461538461538</v>
      </c>
      <c r="F74" s="15">
        <f>F16</f>
        <v>50</v>
      </c>
      <c r="G74" s="44" t="str">
        <f>IF(Costs!E16&gt;Data!C15,"Above average electricity costs","OK")</f>
        <v>Above average electricity costs</v>
      </c>
    </row>
    <row r="75" spans="1:8" ht="15.75" x14ac:dyDescent="0.2">
      <c r="A75" s="1"/>
      <c r="B75" s="14"/>
      <c r="C75" s="14"/>
      <c r="D75" s="14" t="s">
        <v>10</v>
      </c>
      <c r="E75" s="15">
        <f>SUMIF(B5:B45,"HKP",E5:E45)</f>
        <v>50.38461538461538</v>
      </c>
      <c r="F75" s="15">
        <f>SUMIF(B5:B45,"HKP",F5:F45)</f>
        <v>218.33333333333334</v>
      </c>
      <c r="G75" s="44" t="str">
        <f>IF(Costs!E75&gt;Hsehld!B16,"Trigger figure exceeded","OK")</f>
        <v>OK</v>
      </c>
    </row>
    <row r="76" spans="1:8" ht="15.75" x14ac:dyDescent="0.25">
      <c r="A76" s="1"/>
      <c r="B76" s="14"/>
      <c r="C76" s="14"/>
      <c r="D76" s="14" t="s">
        <v>13</v>
      </c>
      <c r="E76" s="15">
        <f>SUMIF(B5:B45,"TRA",E5:E45)</f>
        <v>0</v>
      </c>
      <c r="F76" s="15">
        <f>SUMIF(B5:B45,"TRA",F5:F45)</f>
        <v>0</v>
      </c>
      <c r="G76" s="41" t="str">
        <f>IF(Costs!E76&gt;Hsehld!B19,"Trigger figure exceeded","OK")</f>
        <v>OK</v>
      </c>
    </row>
    <row r="77" spans="1:8" ht="15.75" x14ac:dyDescent="0.25">
      <c r="A77" s="1"/>
      <c r="B77" s="14"/>
      <c r="C77" s="14"/>
      <c r="D77" s="14" t="s">
        <v>15</v>
      </c>
      <c r="E77" s="15">
        <f>SUMIF(B5:B45,"PHO",E5:E45)</f>
        <v>3.4615384615384617</v>
      </c>
      <c r="F77" s="15">
        <f>SUMIF(B5:B45,"PHO",F5:F45)</f>
        <v>15</v>
      </c>
      <c r="G77" s="41" t="str">
        <f>IF(Costs!E77&gt;Hsehld!B21,"Trigger figure exceeded","OK")</f>
        <v>OK</v>
      </c>
    </row>
    <row r="78" spans="1:8" ht="15.75" x14ac:dyDescent="0.25">
      <c r="A78" s="1"/>
      <c r="B78" s="14"/>
      <c r="C78" s="14"/>
      <c r="D78" s="14" t="s">
        <v>17</v>
      </c>
      <c r="E78" s="15">
        <f>SUMIF(B5:B45,"OTH",E5:E45)</f>
        <v>20.19230769230769</v>
      </c>
      <c r="F78" s="15">
        <f>SUMIF(B5:B45,"OTH",F5:F45)</f>
        <v>137.5</v>
      </c>
      <c r="G78" s="41" t="str">
        <f>IF(Costs!E78&gt;Hsehld!B23,"Trigger figure exceeded","OK")</f>
        <v>OK</v>
      </c>
    </row>
    <row r="79" spans="1:8" x14ac:dyDescent="0.2">
      <c r="A79" s="1"/>
      <c r="B79" s="1"/>
      <c r="C79" s="1"/>
      <c r="D79" s="1"/>
      <c r="E79" s="1"/>
      <c r="F79" s="1"/>
      <c r="G79" s="40"/>
    </row>
    <row r="80" spans="1:8" x14ac:dyDescent="0.2">
      <c r="A80" s="1"/>
      <c r="B80" s="1"/>
      <c r="C80" s="1"/>
      <c r="D80" s="1"/>
      <c r="E80" s="1"/>
      <c r="F80" s="1"/>
      <c r="G80" s="40"/>
    </row>
  </sheetData>
  <phoneticPr fontId="0" type="noConversion"/>
  <conditionalFormatting sqref="G75:G78">
    <cfRule type="cellIs" dxfId="11" priority="17" operator="equal">
      <formula>"Trigger figure exceeded"</formula>
    </cfRule>
    <cfRule type="cellIs" dxfId="10" priority="18" operator="equal">
      <formula>"OK"</formula>
    </cfRule>
  </conditionalFormatting>
  <conditionalFormatting sqref="G74">
    <cfRule type="cellIs" dxfId="9" priority="15" operator="equal">
      <formula>"Above average electricity costs"</formula>
    </cfRule>
    <cfRule type="cellIs" dxfId="8" priority="16" operator="equal">
      <formula>"OK"</formula>
    </cfRule>
  </conditionalFormatting>
  <conditionalFormatting sqref="G71:G72">
    <cfRule type="cellIs" dxfId="7" priority="11" operator="equal">
      <formula>"OK"</formula>
    </cfRule>
    <cfRule type="cellIs" dxfId="6" priority="12" operator="equal">
      <formula>"Above average water costs"</formula>
    </cfRule>
  </conditionalFormatting>
  <conditionalFormatting sqref="B73 G67">
    <cfRule type="cellIs" dxfId="5" priority="5" operator="equal">
      <formula>"OK"</formula>
    </cfRule>
    <cfRule type="cellIs" dxfId="4" priority="6" operator="equal">
      <formula>"Expenditure exceeds income"</formula>
    </cfRule>
  </conditionalFormatting>
  <conditionalFormatting sqref="G73">
    <cfRule type="containsText" dxfId="3" priority="1" operator="containsText" text="OK">
      <formula>NOT(ISERROR(SEARCH("OK",G73)))</formula>
    </cfRule>
    <cfRule type="containsText" dxfId="2" priority="2" operator="containsText" text="Above average gas costs">
      <formula>NOT(ISERROR(SEARCH("Above average gas costs",G73)))</formula>
    </cfRule>
  </conditionalFormatting>
  <conditionalFormatting sqref="G46">
    <cfRule type="cellIs" dxfId="1" priority="7" operator="equal">
      <formula>"OK"</formula>
    </cfRule>
    <cfRule type="cellIs" dxfId="0" priority="8" operator="equal">
      <formula>"Expenditure exceeds income"</formula>
    </cfRule>
  </conditionalFormatting>
  <dataValidations count="1">
    <dataValidation type="list" allowBlank="1" showDropDown="1" showInputMessage="1" showErrorMessage="1" errorTitle="worm" error="You can only input W or M in this cell (not case sensitive)." sqref="C5:C45">
      <formula1>"W,M,w,m"</formula1>
    </dataValidation>
  </dataValidations>
  <pageMargins left="0.7" right="0.7" top="0.75" bottom="0.75" header="0.3" footer="0.3"/>
  <pageSetup paperSize="9" fitToHeight="0" orientation="landscape" r:id="rId1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3" sqref="E13"/>
    </sheetView>
  </sheetViews>
  <sheetFormatPr defaultRowHeight="12.75" x14ac:dyDescent="0.2"/>
  <cols>
    <col min="1" max="1" width="57.7109375" bestFit="1" customWidth="1"/>
    <col min="2" max="2" width="2" bestFit="1" customWidth="1"/>
  </cols>
  <sheetData>
    <row r="1" spans="1:6" x14ac:dyDescent="0.2">
      <c r="A1" s="1"/>
      <c r="B1" s="1"/>
      <c r="C1" s="1" t="s">
        <v>78</v>
      </c>
      <c r="D1" s="1" t="s">
        <v>79</v>
      </c>
      <c r="E1" s="1"/>
      <c r="F1" s="1"/>
    </row>
    <row r="2" spans="1:6" x14ac:dyDescent="0.2">
      <c r="A2" s="1" t="s">
        <v>80</v>
      </c>
      <c r="B2" s="1">
        <v>1</v>
      </c>
      <c r="C2" s="13">
        <v>5.1923076923076925</v>
      </c>
      <c r="D2" s="13">
        <v>22.5</v>
      </c>
      <c r="E2" s="1"/>
      <c r="F2" s="1"/>
    </row>
    <row r="3" spans="1:6" x14ac:dyDescent="0.2">
      <c r="A3" s="1" t="s">
        <v>81</v>
      </c>
      <c r="B3" s="1">
        <v>2</v>
      </c>
      <c r="C3" s="13">
        <v>5.4807692307692308</v>
      </c>
      <c r="D3" s="13">
        <v>23.75</v>
      </c>
      <c r="E3" s="1"/>
      <c r="F3" s="1"/>
    </row>
    <row r="4" spans="1:6" x14ac:dyDescent="0.2">
      <c r="A4" s="1" t="s">
        <v>82</v>
      </c>
      <c r="B4" s="1">
        <v>3</v>
      </c>
      <c r="C4" s="13">
        <v>6.0769230769230766</v>
      </c>
      <c r="D4" s="13">
        <v>26.333333333333332</v>
      </c>
      <c r="E4" s="1"/>
      <c r="F4" s="1"/>
    </row>
    <row r="5" spans="1:6" x14ac:dyDescent="0.2">
      <c r="A5" s="1" t="s">
        <v>83</v>
      </c>
      <c r="B5" s="1">
        <v>4</v>
      </c>
      <c r="C5" s="13">
        <v>6.5576923076923075</v>
      </c>
      <c r="D5" s="13">
        <v>28.416666666666668</v>
      </c>
      <c r="E5" s="1"/>
      <c r="F5" s="1"/>
    </row>
    <row r="6" spans="1:6" x14ac:dyDescent="0.2">
      <c r="A6" s="1" t="s">
        <v>84</v>
      </c>
      <c r="B6" s="1">
        <v>5</v>
      </c>
      <c r="C6" s="13">
        <v>7.2115384615384617</v>
      </c>
      <c r="D6" s="13">
        <v>31.25</v>
      </c>
      <c r="E6" s="1"/>
      <c r="F6" s="1"/>
    </row>
    <row r="7" spans="1:6" x14ac:dyDescent="0.2">
      <c r="A7" s="1" t="s">
        <v>85</v>
      </c>
      <c r="B7" s="1">
        <v>1</v>
      </c>
      <c r="C7" s="13">
        <v>3.2884615384615383</v>
      </c>
      <c r="D7" s="13">
        <v>14.25</v>
      </c>
      <c r="E7" s="1"/>
      <c r="F7" s="1"/>
    </row>
    <row r="8" spans="1:6" x14ac:dyDescent="0.2">
      <c r="A8" s="1" t="s">
        <v>86</v>
      </c>
      <c r="B8" s="1">
        <v>2</v>
      </c>
      <c r="C8" s="13">
        <v>4.865384615384615</v>
      </c>
      <c r="D8" s="13">
        <v>21.083333333333332</v>
      </c>
      <c r="E8" s="1"/>
      <c r="F8" s="1"/>
    </row>
    <row r="9" spans="1:6" x14ac:dyDescent="0.2">
      <c r="A9" s="1" t="s">
        <v>87</v>
      </c>
      <c r="B9" s="1">
        <v>3</v>
      </c>
      <c r="C9" s="13">
        <v>5.9038461538461542</v>
      </c>
      <c r="D9" s="13">
        <v>25.583333333333332</v>
      </c>
      <c r="E9" s="1"/>
      <c r="F9" s="1"/>
    </row>
    <row r="10" spans="1:6" x14ac:dyDescent="0.2">
      <c r="A10" s="1" t="s">
        <v>88</v>
      </c>
      <c r="B10" s="1">
        <v>4</v>
      </c>
      <c r="C10" s="13">
        <v>6.7307692307692308</v>
      </c>
      <c r="D10" s="13">
        <v>29.166666666666668</v>
      </c>
      <c r="E10" s="1"/>
      <c r="F10" s="1"/>
    </row>
    <row r="11" spans="1:6" x14ac:dyDescent="0.2">
      <c r="A11" s="1" t="s">
        <v>89</v>
      </c>
      <c r="B11" s="1">
        <v>5</v>
      </c>
      <c r="C11" s="13">
        <v>7.7692307692307692</v>
      </c>
      <c r="D11" s="13">
        <v>33.666666666666664</v>
      </c>
      <c r="E11" s="1"/>
      <c r="F11" s="1"/>
    </row>
    <row r="12" spans="1:6" x14ac:dyDescent="0.2">
      <c r="A12" s="1" t="s">
        <v>90</v>
      </c>
      <c r="B12" s="1">
        <v>6</v>
      </c>
      <c r="C12" s="13">
        <v>8.9615384615384617</v>
      </c>
      <c r="D12" s="13">
        <v>38.833333333333336</v>
      </c>
      <c r="E12" s="1"/>
      <c r="F12" s="1"/>
    </row>
    <row r="13" spans="1:6" x14ac:dyDescent="0.2">
      <c r="A13" s="1" t="s">
        <v>91</v>
      </c>
      <c r="B13" s="1"/>
      <c r="C13" s="13">
        <v>5.0993589743589745</v>
      </c>
      <c r="D13" s="13">
        <v>22.097222222222225</v>
      </c>
      <c r="E13" s="13">
        <f>(C13*Hsehld!B9)</f>
        <v>15.298076923076923</v>
      </c>
      <c r="F13" s="13"/>
    </row>
    <row r="14" spans="1:6" x14ac:dyDescent="0.2">
      <c r="A14" s="1" t="s">
        <v>92</v>
      </c>
      <c r="B14" s="1"/>
      <c r="C14" s="13">
        <v>15.641025641025641</v>
      </c>
      <c r="D14" s="13">
        <v>67.777777777777786</v>
      </c>
      <c r="E14" s="1"/>
      <c r="F14" s="1"/>
    </row>
    <row r="15" spans="1:6" x14ac:dyDescent="0.2">
      <c r="A15" s="13" t="s">
        <v>93</v>
      </c>
      <c r="B15" s="13"/>
      <c r="C15" s="13">
        <v>9.365384615384615</v>
      </c>
      <c r="D15" s="13">
        <v>40.583333333333336</v>
      </c>
      <c r="E15" s="1"/>
      <c r="F15" s="1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Hsehld</vt:lpstr>
      <vt:lpstr>Costs</vt:lpstr>
      <vt:lpstr>Data</vt:lpstr>
      <vt:lpstr>Sheet1</vt:lpstr>
      <vt:lpstr>Sheet2</vt:lpstr>
      <vt:lpstr>Costs!_GoBack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David.Lansley</dc:creator>
  <cp:lastModifiedBy>Reed, William - Oxford City Council</cp:lastModifiedBy>
  <cp:lastPrinted>2013-08-19T14:59:34Z</cp:lastPrinted>
  <dcterms:created xsi:type="dcterms:W3CDTF">2013-05-03T08:53:44Z</dcterms:created>
  <dcterms:modified xsi:type="dcterms:W3CDTF">2013-08-27T14:43:35Z</dcterms:modified>
</cp:coreProperties>
</file>